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0" i="1"/>
  <c r="F119"/>
  <c r="D82"/>
  <c r="D79"/>
  <c r="D76"/>
  <c r="G60"/>
  <c r="G61"/>
  <c r="G62"/>
  <c r="G63"/>
  <c r="G64"/>
  <c r="G65"/>
  <c r="G66"/>
  <c r="G67"/>
  <c r="G68"/>
  <c r="G69"/>
  <c r="G70"/>
  <c r="G59"/>
  <c r="C60"/>
  <c r="C61"/>
  <c r="C62"/>
  <c r="C63"/>
  <c r="C64"/>
  <c r="C65"/>
  <c r="C66"/>
  <c r="C67"/>
  <c r="C68"/>
  <c r="C69"/>
  <c r="C70"/>
  <c r="C59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C52"/>
  <c r="C29"/>
  <c r="C30"/>
  <c r="C31"/>
  <c r="C32"/>
  <c r="C33"/>
  <c r="C34"/>
  <c r="C35"/>
  <c r="C36"/>
  <c r="C37"/>
  <c r="D37" s="1"/>
  <c r="E37" s="1"/>
  <c r="F37" s="1"/>
  <c r="C38"/>
  <c r="C39"/>
  <c r="C28"/>
  <c r="N21"/>
  <c r="M21"/>
  <c r="L21"/>
  <c r="K21"/>
  <c r="J21"/>
  <c r="I21"/>
  <c r="H21"/>
  <c r="G21"/>
  <c r="F21"/>
  <c r="E21"/>
  <c r="D25" s="1"/>
  <c r="D21"/>
  <c r="C21"/>
  <c r="N3"/>
  <c r="M3"/>
  <c r="L3"/>
  <c r="K3"/>
  <c r="J3"/>
  <c r="I3"/>
  <c r="H3"/>
  <c r="G3"/>
  <c r="F3"/>
  <c r="E3"/>
  <c r="D3"/>
  <c r="C3"/>
  <c r="C40" l="1"/>
  <c r="D28"/>
  <c r="D29"/>
  <c r="E29" s="1"/>
  <c r="F29" s="1"/>
  <c r="D30"/>
  <c r="E30" s="1"/>
  <c r="F30" s="1"/>
  <c r="D31"/>
  <c r="E31" s="1"/>
  <c r="F31" s="1"/>
  <c r="D32"/>
  <c r="E32" s="1"/>
  <c r="F32" s="1"/>
  <c r="D33"/>
  <c r="E33" s="1"/>
  <c r="F33" s="1"/>
  <c r="D34"/>
  <c r="E34" s="1"/>
  <c r="F34" s="1"/>
  <c r="D35"/>
  <c r="E35" s="1"/>
  <c r="F35" s="1"/>
  <c r="D36"/>
  <c r="E36" s="1"/>
  <c r="F36" s="1"/>
  <c r="D38"/>
  <c r="E38" s="1"/>
  <c r="F38" s="1"/>
  <c r="D39"/>
  <c r="E39" s="1"/>
  <c r="F39" s="1"/>
  <c r="E28" l="1"/>
  <c r="D40"/>
  <c r="F28" l="1"/>
  <c r="F40" s="1"/>
  <c r="I35" s="1"/>
  <c r="J37" s="1"/>
  <c r="C42" s="1"/>
  <c r="E40"/>
</calcChain>
</file>

<file path=xl/sharedStrings.xml><?xml version="1.0" encoding="utf-8"?>
<sst xmlns="http://schemas.openxmlformats.org/spreadsheetml/2006/main" count="96" uniqueCount="50">
  <si>
    <t>Годы</t>
  </si>
  <si>
    <t>1906-1907</t>
  </si>
  <si>
    <t>1907-1908</t>
  </si>
  <si>
    <t>1908-1909</t>
  </si>
  <si>
    <t>1909-1910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</si>
  <si>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</si>
  <si>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</si>
  <si>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</si>
  <si>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</si>
  <si>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</si>
  <si>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</si>
  <si>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</si>
  <si>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</si>
  <si>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Месяцы</t>
  </si>
  <si>
    <t>Макс. Расход</t>
  </si>
  <si>
    <t>Q,макс</t>
  </si>
  <si>
    <t>1.Ряд среднегодовых расходов воды</t>
  </si>
  <si>
    <t>Qг средн</t>
  </si>
  <si>
    <t>2.Параметры ТКО</t>
  </si>
  <si>
    <t>Qoсредн=</t>
  </si>
  <si>
    <t>№</t>
  </si>
  <si>
    <t>Ki</t>
  </si>
  <si>
    <t>Ki-1</t>
  </si>
  <si>
    <t>(Ki-1)^2</t>
  </si>
  <si>
    <t>Сумма</t>
  </si>
  <si>
    <t>Cv=</t>
  </si>
  <si>
    <t>Округляем… Cv=</t>
  </si>
  <si>
    <t>3. Определение координат ТКО…</t>
  </si>
  <si>
    <t>Cs=2*Cv=</t>
  </si>
  <si>
    <t>P,%</t>
  </si>
  <si>
    <t>Cv</t>
  </si>
  <si>
    <t>Координаты ТКО с учетом интерполяции</t>
  </si>
  <si>
    <t>Qг,средн</t>
  </si>
  <si>
    <t>4. Координаты ЭКО…</t>
  </si>
  <si>
    <t>m</t>
  </si>
  <si>
    <t>Qгi</t>
  </si>
  <si>
    <t>Qгi ранжир.</t>
  </si>
  <si>
    <t>годы</t>
  </si>
  <si>
    <t>5. Графики…</t>
  </si>
  <si>
    <t>6.Погрешности…</t>
  </si>
  <si>
    <t>Qo,средн</t>
  </si>
  <si>
    <t>Eq=</t>
  </si>
  <si>
    <t>%</t>
  </si>
  <si>
    <t>Ecv=</t>
  </si>
  <si>
    <t>Cs</t>
  </si>
  <si>
    <t>Ecs=</t>
  </si>
  <si>
    <t>Результаты расчета (по графику ТКО):</t>
  </si>
  <si>
    <t>P=50%</t>
  </si>
  <si>
    <t>P=90%</t>
  </si>
  <si>
    <t>Qг=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</si>
</sst>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1" fillId="0" borderId="0" xfId="0" applyFont="1"/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165" fontId="0" fillId="0" borderId="2" xfId="0" applyNumberFormat="1" applyBorder="1"/>
    <xf numFmtId="2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tx>
            <c:v>ЭКО</c:v>
          </c:tx>
          <c:spPr>
            <a:ln w="28575">
              <a:noFill/>
            </a:ln>
          </c:spPr>
          <c:xVal>
            <c:numRef>
              <c:f>Лист1!$G$59:$G$70</c:f>
              <c:numCache>
                <c:formatCode>0.00</c:formatCode>
                <c:ptCount val="12"/>
                <c:pt idx="0">
                  <c:v>7.6923076923076925</c:v>
                </c:pt>
                <c:pt idx="1">
                  <c:v>15.384615384615385</c:v>
                </c:pt>
                <c:pt idx="2">
                  <c:v>23.076923076923077</c:v>
                </c:pt>
                <c:pt idx="3">
                  <c:v>30.76923076923077</c:v>
                </c:pt>
                <c:pt idx="4">
                  <c:v>38.461538461538467</c:v>
                </c:pt>
                <c:pt idx="5">
                  <c:v>46.153846153846153</c:v>
                </c:pt>
                <c:pt idx="6">
                  <c:v>53.846153846153847</c:v>
                </c:pt>
                <c:pt idx="7">
                  <c:v>61.53846153846154</c:v>
                </c:pt>
                <c:pt idx="8">
                  <c:v>69.230769230769226</c:v>
                </c:pt>
                <c:pt idx="9">
                  <c:v>76.923076923076934</c:v>
                </c:pt>
                <c:pt idx="10">
                  <c:v>84.615384615384613</c:v>
                </c:pt>
                <c:pt idx="11">
                  <c:v>92.307692307692307</c:v>
                </c:pt>
              </c:numCache>
            </c:numRef>
          </c:xVal>
          <c:yVal>
            <c:numRef>
              <c:f>Лист1!$E$59:$E$70</c:f>
              <c:numCache>
                <c:formatCode>0.00</c:formatCode>
                <c:ptCount val="12"/>
                <c:pt idx="0">
                  <c:v>227.75</c:v>
                </c:pt>
                <c:pt idx="1">
                  <c:v>214.83333333333334</c:v>
                </c:pt>
                <c:pt idx="2">
                  <c:v>171.08333333333334</c:v>
                </c:pt>
                <c:pt idx="3">
                  <c:v>165.166666666667</c:v>
                </c:pt>
                <c:pt idx="4">
                  <c:v>157.75</c:v>
                </c:pt>
                <c:pt idx="5">
                  <c:v>149.66666666666666</c:v>
                </c:pt>
                <c:pt idx="6">
                  <c:v>148.5</c:v>
                </c:pt>
                <c:pt idx="7">
                  <c:v>146.5</c:v>
                </c:pt>
                <c:pt idx="8">
                  <c:v>145.25</c:v>
                </c:pt>
                <c:pt idx="9">
                  <c:v>122.75</c:v>
                </c:pt>
                <c:pt idx="10">
                  <c:v>89.75</c:v>
                </c:pt>
                <c:pt idx="11">
                  <c:v>88.666666666666671</c:v>
                </c:pt>
              </c:numCache>
            </c:numRef>
          </c:yVal>
        </c:ser>
        <c:axId val="65898368"/>
        <c:axId val="65899904"/>
      </c:scatterChart>
      <c:scatterChart>
        <c:scatterStyle val="smoothMarker"/>
        <c:ser>
          <c:idx val="1"/>
          <c:order val="1"/>
          <c:tx>
            <c:v>TKO</c:v>
          </c:tx>
          <c:xVal>
            <c:numRef>
              <c:f>Лист1!$C$51:$V$51</c:f>
              <c:numCache>
                <c:formatCode>General</c:formatCode>
                <c:ptCount val="20"/>
                <c:pt idx="0">
                  <c:v>1E-3</c:v>
                </c:pt>
                <c:pt idx="1">
                  <c:v>0.01</c:v>
                </c:pt>
                <c:pt idx="2">
                  <c:v>0.1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99</c:v>
                </c:pt>
              </c:numCache>
            </c:numRef>
          </c:xVal>
          <c:yVal>
            <c:numRef>
              <c:f>Лист1!$C$53:$V$53</c:f>
              <c:numCache>
                <c:formatCode>0.00</c:formatCode>
                <c:ptCount val="20"/>
                <c:pt idx="0">
                  <c:v>396.14674999999994</c:v>
                </c:pt>
                <c:pt idx="1">
                  <c:v>356.39499999999992</c:v>
                </c:pt>
                <c:pt idx="2">
                  <c:v>312.53100000000001</c:v>
                </c:pt>
                <c:pt idx="3">
                  <c:v>263.48861111111108</c:v>
                </c:pt>
                <c:pt idx="4">
                  <c:v>239.27202777777774</c:v>
                </c:pt>
                <c:pt idx="5">
                  <c:v>225.8691388888889</c:v>
                </c:pt>
                <c:pt idx="6">
                  <c:v>206.83094444444441</c:v>
                </c:pt>
                <c:pt idx="7">
                  <c:v>185.20355555555554</c:v>
                </c:pt>
                <c:pt idx="8">
                  <c:v>177.4359722222222</c:v>
                </c:pt>
                <c:pt idx="9">
                  <c:v>170.27761111111107</c:v>
                </c:pt>
                <c:pt idx="10">
                  <c:v>159.46391666666668</c:v>
                </c:pt>
                <c:pt idx="11">
                  <c:v>148.46745555555555</c:v>
                </c:pt>
                <c:pt idx="12">
                  <c:v>138.59805555555556</c:v>
                </c:pt>
                <c:pt idx="13">
                  <c:v>128.22604722222221</c:v>
                </c:pt>
                <c:pt idx="14">
                  <c:v>122.78873888888889</c:v>
                </c:pt>
                <c:pt idx="15">
                  <c:v>117.35143055555554</c:v>
                </c:pt>
                <c:pt idx="16">
                  <c:v>102.68440555555556</c:v>
                </c:pt>
                <c:pt idx="17">
                  <c:v>92.038247222222211</c:v>
                </c:pt>
                <c:pt idx="18">
                  <c:v>85.275880555555545</c:v>
                </c:pt>
                <c:pt idx="19">
                  <c:v>73.624505555555544</c:v>
                </c:pt>
              </c:numCache>
            </c:numRef>
          </c:yVal>
          <c:smooth val="1"/>
        </c:ser>
        <c:axId val="65898368"/>
        <c:axId val="65899904"/>
      </c:scatterChart>
      <c:valAx>
        <c:axId val="65898368"/>
        <c:scaling>
          <c:orientation val="minMax"/>
          <c:max val="100"/>
          <c:min val="0"/>
        </c:scaling>
        <c:axPos val="b"/>
        <c:majorGridlines/>
        <c:minorGridlines/>
        <c:numFmt formatCode="0.00" sourceLinked="1"/>
        <c:tickLblPos val="nextTo"/>
        <c:crossAx val="65899904"/>
        <c:crosses val="autoZero"/>
        <c:crossBetween val="midCat"/>
        <c:minorUnit val="1"/>
      </c:valAx>
      <c:valAx>
        <c:axId val="65899904"/>
        <c:scaling>
          <c:orientation val="minMax"/>
        </c:scaling>
        <c:axPos val="l"/>
        <c:majorGridlines/>
        <c:minorGridlines/>
        <c:numFmt formatCode="0.00" sourceLinked="1"/>
        <c:tickLblPos val="nextTo"/>
        <c:crossAx val="65898368"/>
        <c:crosses val="autoZero"/>
        <c:crossBetween val="midCat"/>
        <c:minorUnit val="5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87</xdr:row>
      <xdr:rowOff>152400</xdr:rowOff>
    </xdr:from>
    <xdr:to>
      <xdr:col>14</xdr:col>
      <xdr:colOff>1009650</xdr:colOff>
      <xdr:row>114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120"/>
  <sheetViews>
    <sheetView tabSelected="1" topLeftCell="A79" workbookViewId="0">
      <selection activeCell="C118" sqref="C118:H120"/>
    </sheetView>
  </sheetViews>
  <sheetFormatPr defaultRowHeight="15"/>
  <cols>
    <col min="1" max="1" width="7" customWidth="1"/>
    <col min="2" max="2" width="11.140625" customWidth="1"/>
    <col min="5" max="5" width="12" bestFit="1" customWidth="1"/>
    <col min="15" max="15" width="15.42578125" customWidth="1"/>
  </cols>
  <sheetData>
    <row r="1" spans="2:15" ht="15.75" thickBot="1"/>
    <row r="2" spans="2:15" ht="21.75" thickBot="1">
      <c r="B2" s="1" t="s">
        <v>0</v>
      </c>
      <c r="C2" s="2" t="s">
        <v>13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14</v>
      </c>
    </row>
    <row r="3" spans="2:15" ht="15.75" thickBot="1">
      <c r="B3" s="1"/>
      <c r="C3" s="1" t="str">
        <f>ROMAN(5)</f>
        <v>V</v>
      </c>
      <c r="D3" s="1" t="str">
        <f>ROMAN(6)</f>
        <v>VI</v>
      </c>
      <c r="E3" s="1" t="str">
        <f>ROMAN(7)</f>
        <v>VII</v>
      </c>
      <c r="F3" s="1" t="str">
        <f>ROMAN(8)</f>
        <v>VIII</v>
      </c>
      <c r="G3" s="1" t="str">
        <f>ROMAN(9)</f>
        <v>IX</v>
      </c>
      <c r="H3" s="1" t="str">
        <f>ROMAN(10)</f>
        <v>X</v>
      </c>
      <c r="I3" s="1" t="str">
        <f>ROMAN(11)</f>
        <v>XI</v>
      </c>
      <c r="J3" s="1" t="str">
        <f>ROMAN(12)</f>
        <v>XII</v>
      </c>
      <c r="K3" s="1" t="str">
        <f>ROMAN(1)</f>
        <v>I</v>
      </c>
      <c r="L3" s="1" t="str">
        <f>ROMAN(2)</f>
        <v>II</v>
      </c>
      <c r="M3" s="1" t="str">
        <f>ROMAN(3)</f>
        <v>III</v>
      </c>
      <c r="N3" s="1" t="str">
        <f>ROMAN(4)</f>
        <v>IV</v>
      </c>
      <c r="O3" s="1" t="s">
        <v>15</v>
      </c>
    </row>
    <row r="4" spans="2:15" ht="15.75" thickBot="1">
      <c r="B4" s="1" t="s">
        <v>1</v>
      </c>
      <c r="C4" s="1">
        <v>146</v>
      </c>
      <c r="D4" s="1">
        <v>38</v>
      </c>
      <c r="E4" s="1">
        <v>65</v>
      </c>
      <c r="F4" s="1">
        <v>63</v>
      </c>
      <c r="G4" s="1">
        <v>51</v>
      </c>
      <c r="H4" s="1">
        <v>51</v>
      </c>
      <c r="I4" s="1">
        <v>60</v>
      </c>
      <c r="J4" s="1">
        <v>63</v>
      </c>
      <c r="K4" s="1">
        <v>51</v>
      </c>
      <c r="L4" s="1">
        <v>46</v>
      </c>
      <c r="M4" s="1">
        <v>218</v>
      </c>
      <c r="N4" s="1">
        <v>1130</v>
      </c>
      <c r="O4" s="1">
        <v>3300</v>
      </c>
    </row>
    <row r="5" spans="2:15" ht="15.75" thickBot="1">
      <c r="B5" s="1" t="s">
        <v>2</v>
      </c>
      <c r="C5" s="1">
        <v>129</v>
      </c>
      <c r="D5" s="1">
        <v>62</v>
      </c>
      <c r="E5" s="1">
        <v>63</v>
      </c>
      <c r="F5" s="1">
        <v>63</v>
      </c>
      <c r="G5" s="1">
        <v>54</v>
      </c>
      <c r="H5" s="1">
        <v>44</v>
      </c>
      <c r="I5" s="1">
        <v>42</v>
      </c>
      <c r="J5" s="1">
        <v>60</v>
      </c>
      <c r="K5" s="1">
        <v>41</v>
      </c>
      <c r="L5" s="1">
        <v>80</v>
      </c>
      <c r="M5" s="1">
        <v>115</v>
      </c>
      <c r="N5" s="1">
        <v>1300</v>
      </c>
      <c r="O5" s="1">
        <v>4000</v>
      </c>
    </row>
    <row r="6" spans="2:15" ht="15.75" thickBot="1">
      <c r="B6" s="1" t="s">
        <v>3</v>
      </c>
      <c r="C6" s="1">
        <v>100</v>
      </c>
      <c r="D6" s="1">
        <v>67</v>
      </c>
      <c r="E6" s="1">
        <v>69</v>
      </c>
      <c r="F6" s="1">
        <v>67</v>
      </c>
      <c r="G6" s="1">
        <v>42</v>
      </c>
      <c r="H6" s="1">
        <v>47</v>
      </c>
      <c r="I6" s="1">
        <v>54</v>
      </c>
      <c r="J6" s="1">
        <v>57</v>
      </c>
      <c r="K6" s="1">
        <v>47</v>
      </c>
      <c r="L6" s="1">
        <v>25</v>
      </c>
      <c r="M6" s="1">
        <v>417</v>
      </c>
      <c r="N6" s="1">
        <v>804</v>
      </c>
      <c r="O6" s="1">
        <v>2400</v>
      </c>
    </row>
    <row r="7" spans="2:15" ht="15.75" thickBot="1">
      <c r="B7" s="1" t="s">
        <v>4</v>
      </c>
      <c r="C7" s="1">
        <v>130</v>
      </c>
      <c r="D7" s="1">
        <v>74</v>
      </c>
      <c r="E7" s="1">
        <v>68</v>
      </c>
      <c r="F7" s="1">
        <v>42</v>
      </c>
      <c r="G7" s="1">
        <v>33</v>
      </c>
      <c r="H7" s="1">
        <v>29</v>
      </c>
      <c r="I7" s="1">
        <v>31</v>
      </c>
      <c r="J7" s="1">
        <v>46</v>
      </c>
      <c r="K7" s="1">
        <v>45</v>
      </c>
      <c r="L7" s="1">
        <v>90</v>
      </c>
      <c r="M7" s="1">
        <v>186</v>
      </c>
      <c r="N7" s="1">
        <v>290</v>
      </c>
      <c r="O7" s="1">
        <v>1200</v>
      </c>
    </row>
    <row r="8" spans="2:15" ht="15.75" thickBot="1">
      <c r="B8" s="1" t="s">
        <v>5</v>
      </c>
      <c r="C8" s="1">
        <v>82</v>
      </c>
      <c r="D8" s="1">
        <v>56</v>
      </c>
      <c r="E8" s="1">
        <v>53</v>
      </c>
      <c r="F8" s="1">
        <v>53</v>
      </c>
      <c r="G8" s="1">
        <v>53</v>
      </c>
      <c r="H8" s="1">
        <v>48</v>
      </c>
      <c r="I8" s="1">
        <v>80</v>
      </c>
      <c r="J8" s="1">
        <v>52</v>
      </c>
      <c r="K8" s="1">
        <v>14</v>
      </c>
      <c r="L8" s="1">
        <v>20</v>
      </c>
      <c r="M8" s="1">
        <v>450</v>
      </c>
      <c r="N8" s="1">
        <v>512</v>
      </c>
      <c r="O8" s="1">
        <v>1500</v>
      </c>
    </row>
    <row r="9" spans="2:15" ht="15.75" thickBot="1">
      <c r="B9" s="1" t="s">
        <v>6</v>
      </c>
      <c r="C9" s="1">
        <v>77</v>
      </c>
      <c r="D9" s="1">
        <v>46</v>
      </c>
      <c r="E9" s="1">
        <v>65</v>
      </c>
      <c r="F9" s="1">
        <v>67</v>
      </c>
      <c r="G9" s="1">
        <v>26</v>
      </c>
      <c r="H9" s="1">
        <v>41</v>
      </c>
      <c r="I9" s="1">
        <v>47</v>
      </c>
      <c r="J9" s="1">
        <v>32</v>
      </c>
      <c r="K9" s="1">
        <v>72</v>
      </c>
      <c r="L9" s="1">
        <v>90</v>
      </c>
      <c r="M9" s="1">
        <v>860</v>
      </c>
      <c r="N9" s="1">
        <v>470</v>
      </c>
      <c r="O9" s="1">
        <v>2000</v>
      </c>
    </row>
    <row r="10" spans="2:15" ht="15.75" thickBot="1">
      <c r="B10" s="1" t="s">
        <v>7</v>
      </c>
      <c r="C10" s="1">
        <v>100</v>
      </c>
      <c r="D10" s="1">
        <v>86</v>
      </c>
      <c r="E10" s="1">
        <v>80</v>
      </c>
      <c r="F10" s="1">
        <v>70</v>
      </c>
      <c r="G10" s="1">
        <v>46</v>
      </c>
      <c r="H10" s="1">
        <v>56</v>
      </c>
      <c r="I10" s="1">
        <v>70</v>
      </c>
      <c r="J10" s="1">
        <v>60</v>
      </c>
      <c r="K10" s="1">
        <v>90</v>
      </c>
      <c r="L10" s="1">
        <v>70</v>
      </c>
      <c r="M10" s="1">
        <v>790</v>
      </c>
      <c r="N10" s="1">
        <v>240</v>
      </c>
      <c r="O10" s="1">
        <v>1800</v>
      </c>
    </row>
    <row r="11" spans="2:15" ht="15.75" thickBot="1">
      <c r="B11" s="1" t="s">
        <v>8</v>
      </c>
      <c r="C11" s="1">
        <v>67</v>
      </c>
      <c r="D11" s="1">
        <v>45</v>
      </c>
      <c r="E11" s="1">
        <v>63</v>
      </c>
      <c r="F11" s="1">
        <v>75</v>
      </c>
      <c r="G11" s="1">
        <v>62</v>
      </c>
      <c r="H11" s="1">
        <v>56</v>
      </c>
      <c r="I11" s="1">
        <v>70</v>
      </c>
      <c r="J11" s="1">
        <v>80</v>
      </c>
      <c r="K11" s="1">
        <v>85</v>
      </c>
      <c r="L11" s="1">
        <v>84</v>
      </c>
      <c r="M11" s="1">
        <v>200</v>
      </c>
      <c r="N11" s="1">
        <v>190</v>
      </c>
      <c r="O11" s="1">
        <v>1000</v>
      </c>
    </row>
    <row r="12" spans="2:15" ht="15.75" thickBot="1">
      <c r="B12" s="1" t="s">
        <v>9</v>
      </c>
      <c r="C12" s="1">
        <v>83</v>
      </c>
      <c r="D12" s="1">
        <v>62</v>
      </c>
      <c r="E12" s="1">
        <v>65</v>
      </c>
      <c r="F12" s="1">
        <v>63</v>
      </c>
      <c r="G12" s="1">
        <v>60</v>
      </c>
      <c r="H12" s="1">
        <v>57</v>
      </c>
      <c r="I12" s="1">
        <v>66</v>
      </c>
      <c r="J12" s="1">
        <v>70</v>
      </c>
      <c r="K12" s="1">
        <v>43</v>
      </c>
      <c r="L12" s="1">
        <v>96</v>
      </c>
      <c r="M12" s="1">
        <v>1160</v>
      </c>
      <c r="N12" s="1">
        <v>753</v>
      </c>
      <c r="O12" s="1">
        <v>3100</v>
      </c>
    </row>
    <row r="13" spans="2:15" ht="15.75" thickBot="1">
      <c r="B13" s="1" t="s">
        <v>10</v>
      </c>
      <c r="C13" s="1">
        <v>125</v>
      </c>
      <c r="D13" s="1">
        <v>73</v>
      </c>
      <c r="E13" s="1">
        <v>52</v>
      </c>
      <c r="F13" s="1">
        <v>46</v>
      </c>
      <c r="G13" s="1">
        <v>43</v>
      </c>
      <c r="H13" s="1">
        <v>38</v>
      </c>
      <c r="I13" s="1">
        <v>61</v>
      </c>
      <c r="J13" s="1">
        <v>80</v>
      </c>
      <c r="K13" s="1">
        <v>80</v>
      </c>
      <c r="L13" s="1">
        <v>79</v>
      </c>
      <c r="M13" s="1">
        <v>316</v>
      </c>
      <c r="N13" s="1">
        <v>750</v>
      </c>
      <c r="O13" s="1">
        <v>1750</v>
      </c>
    </row>
    <row r="14" spans="2:15" ht="15.75" thickBot="1">
      <c r="B14" s="1" t="s">
        <v>11</v>
      </c>
      <c r="C14" s="1">
        <v>100</v>
      </c>
      <c r="D14" s="1">
        <v>64</v>
      </c>
      <c r="E14" s="1">
        <v>38</v>
      </c>
      <c r="F14" s="1">
        <v>40</v>
      </c>
      <c r="G14" s="1">
        <v>41</v>
      </c>
      <c r="H14" s="1">
        <v>48</v>
      </c>
      <c r="I14" s="1">
        <v>68</v>
      </c>
      <c r="J14" s="1">
        <v>57</v>
      </c>
      <c r="K14" s="1">
        <v>78</v>
      </c>
      <c r="L14" s="1">
        <v>48</v>
      </c>
      <c r="M14" s="1">
        <v>461</v>
      </c>
      <c r="N14" s="1">
        <v>1690</v>
      </c>
      <c r="O14" s="1">
        <v>3100</v>
      </c>
    </row>
    <row r="15" spans="2:15" ht="15.75" thickBot="1">
      <c r="B15" s="1" t="s">
        <v>12</v>
      </c>
      <c r="C15" s="3">
        <v>117</v>
      </c>
      <c r="D15" s="1">
        <v>70</v>
      </c>
      <c r="E15" s="1">
        <v>58</v>
      </c>
      <c r="F15" s="1">
        <v>60</v>
      </c>
      <c r="G15" s="1">
        <v>82</v>
      </c>
      <c r="H15" s="1">
        <v>70</v>
      </c>
      <c r="I15" s="1">
        <v>79</v>
      </c>
      <c r="J15" s="1">
        <v>82</v>
      </c>
      <c r="K15" s="1">
        <v>43</v>
      </c>
      <c r="L15" s="1">
        <v>43</v>
      </c>
      <c r="M15" s="1">
        <v>593</v>
      </c>
      <c r="N15" s="1">
        <v>485</v>
      </c>
      <c r="O15" s="1">
        <v>1900</v>
      </c>
    </row>
    <row r="18" spans="2:14" ht="21">
      <c r="B18" s="4" t="s">
        <v>16</v>
      </c>
    </row>
    <row r="20" spans="2:14">
      <c r="B20" s="5" t="s">
        <v>0</v>
      </c>
      <c r="C20" s="5" t="s">
        <v>1</v>
      </c>
      <c r="D20" s="5" t="s">
        <v>2</v>
      </c>
      <c r="E20" s="5" t="s">
        <v>3</v>
      </c>
      <c r="F20" s="5" t="s">
        <v>4</v>
      </c>
      <c r="G20" s="5" t="s">
        <v>5</v>
      </c>
      <c r="H20" s="5" t="s">
        <v>6</v>
      </c>
      <c r="I20" s="5" t="s">
        <v>7</v>
      </c>
      <c r="J20" s="5" t="s">
        <v>8</v>
      </c>
      <c r="K20" s="5" t="s">
        <v>9</v>
      </c>
      <c r="L20" s="5" t="s">
        <v>10</v>
      </c>
      <c r="M20" s="5" t="s">
        <v>11</v>
      </c>
      <c r="N20" s="5" t="s">
        <v>12</v>
      </c>
    </row>
    <row r="21" spans="2:14">
      <c r="B21" s="5" t="s">
        <v>17</v>
      </c>
      <c r="C21" s="6">
        <f>SUM(C4:N4)/12</f>
        <v>165.16666666666666</v>
      </c>
      <c r="D21" s="6">
        <f>SUM(C5:N5)/12</f>
        <v>171.08333333333334</v>
      </c>
      <c r="E21" s="6">
        <f>SUM(C6:N6)/12</f>
        <v>149.66666666666666</v>
      </c>
      <c r="F21" s="6">
        <f>SUM(C7:N7)/12</f>
        <v>88.666666666666671</v>
      </c>
      <c r="G21" s="6">
        <f>SUM(C8:N8)/12</f>
        <v>122.75</v>
      </c>
      <c r="H21" s="6">
        <f>SUM(C9:N9)/12</f>
        <v>157.75</v>
      </c>
      <c r="I21" s="6">
        <f>SUM(C10:N10)/12</f>
        <v>146.5</v>
      </c>
      <c r="J21" s="6">
        <f>SUM(C11:N11)/12</f>
        <v>89.75</v>
      </c>
      <c r="K21" s="6">
        <f>SUM(C12:N12)/12</f>
        <v>214.83333333333334</v>
      </c>
      <c r="L21" s="6">
        <f>SUM(C13:N13)/12</f>
        <v>145.25</v>
      </c>
      <c r="M21" s="6">
        <f>SUM(C14:N14)/12</f>
        <v>227.75</v>
      </c>
      <c r="N21" s="6">
        <f>SUM(C15:N15)/12</f>
        <v>148.5</v>
      </c>
    </row>
    <row r="23" spans="2:14" ht="21">
      <c r="B23" s="4" t="s">
        <v>18</v>
      </c>
    </row>
    <row r="25" spans="2:14">
      <c r="C25" t="s">
        <v>19</v>
      </c>
      <c r="D25" s="7">
        <f>SUM(C21:N21)/12</f>
        <v>152.30555555555554</v>
      </c>
    </row>
    <row r="27" spans="2:14">
      <c r="B27" s="8" t="s">
        <v>20</v>
      </c>
      <c r="C27" s="5" t="s">
        <v>17</v>
      </c>
      <c r="D27" s="5" t="s">
        <v>21</v>
      </c>
      <c r="E27" s="5" t="s">
        <v>22</v>
      </c>
      <c r="F27" s="5" t="s">
        <v>23</v>
      </c>
    </row>
    <row r="28" spans="2:14">
      <c r="B28" s="8">
        <v>1</v>
      </c>
      <c r="C28" s="6">
        <f>SUM(C4:N4)/12</f>
        <v>165.16666666666666</v>
      </c>
      <c r="D28" s="9">
        <f>C28/D25</f>
        <v>1.0844428232719314</v>
      </c>
      <c r="E28" s="9">
        <f>D28-1</f>
        <v>8.4442823271931422E-2</v>
      </c>
      <c r="F28" s="5">
        <f>E28*E28</f>
        <v>7.1305904021346433E-3</v>
      </c>
    </row>
    <row r="29" spans="2:14">
      <c r="B29" s="8">
        <v>2</v>
      </c>
      <c r="C29" s="6">
        <f t="shared" ref="C29:C39" si="0">SUM(C5:N5)/12</f>
        <v>171.08333333333334</v>
      </c>
      <c r="D29" s="9">
        <f>C29/D25</f>
        <v>1.1232901696151742</v>
      </c>
      <c r="E29" s="9">
        <f t="shared" ref="E29:E39" si="1">D29-1</f>
        <v>0.12329016961517425</v>
      </c>
      <c r="F29" s="5">
        <f t="shared" ref="F29:F39" si="2">E29*E29</f>
        <v>1.5200465923738436E-2</v>
      </c>
    </row>
    <row r="30" spans="2:14">
      <c r="B30" s="8">
        <v>3</v>
      </c>
      <c r="C30" s="6">
        <f t="shared" si="0"/>
        <v>149.66666666666666</v>
      </c>
      <c r="D30" s="9">
        <f>C30/D25</f>
        <v>0.9826737187670983</v>
      </c>
      <c r="E30" s="9">
        <f t="shared" si="1"/>
        <v>-1.7326281232901697E-2</v>
      </c>
      <c r="F30" s="5">
        <f t="shared" si="2"/>
        <v>3.0020002136160154E-4</v>
      </c>
    </row>
    <row r="31" spans="2:14">
      <c r="B31" s="8">
        <v>4</v>
      </c>
      <c r="C31" s="6">
        <f t="shared" si="0"/>
        <v>88.666666666666671</v>
      </c>
      <c r="D31" s="9">
        <f>C31/D25</f>
        <v>0.58216304942549713</v>
      </c>
      <c r="E31" s="9">
        <f t="shared" si="1"/>
        <v>-0.41783695057450287</v>
      </c>
      <c r="F31" s="5">
        <f t="shared" si="2"/>
        <v>0.17458771726539957</v>
      </c>
    </row>
    <row r="32" spans="2:14">
      <c r="B32" s="8">
        <v>5</v>
      </c>
      <c r="C32" s="6">
        <f t="shared" si="0"/>
        <v>122.75</v>
      </c>
      <c r="D32" s="9">
        <f>C32/D25</f>
        <v>0.80594565019150111</v>
      </c>
      <c r="E32" s="9">
        <f t="shared" si="1"/>
        <v>-0.19405434980849889</v>
      </c>
      <c r="F32" s="5">
        <f t="shared" si="2"/>
        <v>3.7657090679599256E-2</v>
      </c>
    </row>
    <row r="33" spans="2:22">
      <c r="B33" s="8">
        <v>6</v>
      </c>
      <c r="C33" s="6">
        <f t="shared" si="0"/>
        <v>157.75</v>
      </c>
      <c r="D33" s="9">
        <f>C33/D25</f>
        <v>1.035746853912092</v>
      </c>
      <c r="E33" s="9">
        <f t="shared" si="1"/>
        <v>3.574685391209198E-2</v>
      </c>
      <c r="F33" s="5">
        <f t="shared" si="2"/>
        <v>1.2778375646124458E-3</v>
      </c>
    </row>
    <row r="34" spans="2:22">
      <c r="B34" s="8">
        <v>7</v>
      </c>
      <c r="C34" s="6">
        <f t="shared" si="0"/>
        <v>146.5</v>
      </c>
      <c r="D34" s="9">
        <f>C34/D25</f>
        <v>0.96188218128761638</v>
      </c>
      <c r="E34" s="9">
        <f t="shared" si="1"/>
        <v>-3.8117818712383622E-2</v>
      </c>
      <c r="F34" s="5">
        <f t="shared" si="2"/>
        <v>1.452968103390143E-3</v>
      </c>
    </row>
    <row r="35" spans="2:22">
      <c r="B35" s="8">
        <v>8</v>
      </c>
      <c r="C35" s="6">
        <f t="shared" si="0"/>
        <v>89.75</v>
      </c>
      <c r="D35" s="9">
        <f>C35/D25</f>
        <v>0.58927594382637249</v>
      </c>
      <c r="E35" s="9">
        <f t="shared" si="1"/>
        <v>-0.41072405617362751</v>
      </c>
      <c r="F35" s="5">
        <f t="shared" si="2"/>
        <v>0.16869425031971713</v>
      </c>
      <c r="H35" t="s">
        <v>25</v>
      </c>
      <c r="I35">
        <f>SQRT(F40/11)</f>
        <v>0.27352693063599615</v>
      </c>
    </row>
    <row r="36" spans="2:22">
      <c r="B36" s="8">
        <v>9</v>
      </c>
      <c r="C36" s="6">
        <f t="shared" si="0"/>
        <v>214.83333333333334</v>
      </c>
      <c r="D36" s="9">
        <f>C36/D25</f>
        <v>1.4105416742659129</v>
      </c>
      <c r="E36" s="9">
        <f t="shared" si="1"/>
        <v>0.41054167426591293</v>
      </c>
      <c r="F36" s="5">
        <f t="shared" si="2"/>
        <v>0.16854446630905895</v>
      </c>
    </row>
    <row r="37" spans="2:22">
      <c r="B37" s="8">
        <v>10</v>
      </c>
      <c r="C37" s="6">
        <f t="shared" si="0"/>
        <v>145.25</v>
      </c>
      <c r="D37" s="9">
        <f>C37/D25</f>
        <v>0.95367499544045242</v>
      </c>
      <c r="E37" s="9">
        <f t="shared" si="1"/>
        <v>-4.6325004559547578E-2</v>
      </c>
      <c r="F37" s="5">
        <f t="shared" si="2"/>
        <v>2.1460060474421038E-3</v>
      </c>
      <c r="H37" t="s">
        <v>26</v>
      </c>
      <c r="J37" s="10">
        <f>I35</f>
        <v>0.27352693063599615</v>
      </c>
    </row>
    <row r="38" spans="2:22">
      <c r="B38" s="8">
        <v>11</v>
      </c>
      <c r="C38" s="6">
        <f t="shared" si="0"/>
        <v>227.75</v>
      </c>
      <c r="D38" s="9">
        <f>C38/D25</f>
        <v>1.495349261353274</v>
      </c>
      <c r="E38" s="9">
        <f t="shared" si="1"/>
        <v>0.49534926135327395</v>
      </c>
      <c r="F38" s="5">
        <f t="shared" si="2"/>
        <v>0.24537089072323409</v>
      </c>
    </row>
    <row r="39" spans="2:22">
      <c r="B39" s="8">
        <v>12</v>
      </c>
      <c r="C39" s="6">
        <f t="shared" si="0"/>
        <v>148.5</v>
      </c>
      <c r="D39" s="9">
        <f>C39/D25</f>
        <v>0.97501367864307864</v>
      </c>
      <c r="E39" s="9">
        <f t="shared" si="1"/>
        <v>-2.4986321356921359E-2</v>
      </c>
      <c r="F39" s="5">
        <f t="shared" si="2"/>
        <v>6.2431625495134441E-4</v>
      </c>
    </row>
    <row r="40" spans="2:22">
      <c r="B40" s="5" t="s">
        <v>24</v>
      </c>
      <c r="C40" s="6">
        <f>SUM(C28:C39)</f>
        <v>1827.6666666666665</v>
      </c>
      <c r="D40" s="9">
        <f>SUM(D28:D39)</f>
        <v>12.000000000000002</v>
      </c>
      <c r="E40" s="9">
        <f>SUM(E28:E39)</f>
        <v>9.9920072216264089E-16</v>
      </c>
      <c r="F40" s="5">
        <f>SUM(F28:F39)</f>
        <v>0.82298679961463961</v>
      </c>
    </row>
    <row r="42" spans="2:22">
      <c r="B42" t="s">
        <v>28</v>
      </c>
      <c r="C42" s="10">
        <f>J37*2</f>
        <v>0.54705386127199229</v>
      </c>
    </row>
    <row r="43" spans="2:22">
      <c r="B43" t="s">
        <v>27</v>
      </c>
    </row>
    <row r="45" spans="2:22">
      <c r="B45" t="s">
        <v>29</v>
      </c>
      <c r="C45">
        <v>1E-3</v>
      </c>
      <c r="D45">
        <v>0.01</v>
      </c>
      <c r="E45">
        <v>0.1</v>
      </c>
      <c r="F45">
        <v>1</v>
      </c>
      <c r="G45">
        <v>3</v>
      </c>
      <c r="H45">
        <v>5</v>
      </c>
      <c r="I45">
        <v>10</v>
      </c>
      <c r="J45">
        <v>20</v>
      </c>
      <c r="K45">
        <v>25</v>
      </c>
      <c r="L45">
        <v>30</v>
      </c>
      <c r="M45">
        <v>40</v>
      </c>
      <c r="N45">
        <v>50</v>
      </c>
      <c r="O45">
        <v>60</v>
      </c>
      <c r="P45">
        <v>70</v>
      </c>
      <c r="Q45">
        <v>75</v>
      </c>
      <c r="R45">
        <v>80</v>
      </c>
      <c r="S45">
        <v>90</v>
      </c>
      <c r="T45">
        <v>95</v>
      </c>
      <c r="U45">
        <v>97</v>
      </c>
      <c r="V45">
        <v>99</v>
      </c>
    </row>
    <row r="46" spans="2:22">
      <c r="B46" t="s">
        <v>30</v>
      </c>
    </row>
    <row r="47" spans="2:22">
      <c r="B47">
        <v>0.2</v>
      </c>
      <c r="C47">
        <v>2.09</v>
      </c>
      <c r="D47">
        <v>1.92</v>
      </c>
      <c r="E47">
        <v>1.73</v>
      </c>
      <c r="F47">
        <v>1.52</v>
      </c>
      <c r="G47">
        <v>1.41</v>
      </c>
      <c r="H47">
        <v>1.35</v>
      </c>
      <c r="I47">
        <v>1.26</v>
      </c>
      <c r="J47">
        <v>1.1599999999999999</v>
      </c>
      <c r="K47">
        <v>1.1299999999999999</v>
      </c>
      <c r="L47">
        <v>1.0900000000000001</v>
      </c>
      <c r="M47">
        <v>1.04</v>
      </c>
      <c r="N47">
        <v>0.98599999999999999</v>
      </c>
      <c r="O47">
        <v>0.93799999999999994</v>
      </c>
      <c r="P47">
        <v>0.88600000000000001</v>
      </c>
      <c r="Q47">
        <v>0.85799999999999998</v>
      </c>
      <c r="R47">
        <v>0.83</v>
      </c>
      <c r="S47">
        <v>0.754</v>
      </c>
      <c r="T47">
        <v>0.69599999999999995</v>
      </c>
      <c r="U47">
        <v>0.66</v>
      </c>
      <c r="V47">
        <v>0.59399999999999997</v>
      </c>
    </row>
    <row r="48" spans="2:22">
      <c r="B48">
        <v>0.3</v>
      </c>
      <c r="C48">
        <v>2.82</v>
      </c>
      <c r="D48">
        <v>2.52</v>
      </c>
      <c r="E48">
        <v>2.19</v>
      </c>
      <c r="F48">
        <v>1.82</v>
      </c>
      <c r="G48">
        <v>1.64</v>
      </c>
      <c r="H48">
        <v>1.54</v>
      </c>
      <c r="I48">
        <v>1.4</v>
      </c>
      <c r="J48">
        <v>1.24</v>
      </c>
      <c r="K48">
        <v>1.18</v>
      </c>
      <c r="L48">
        <v>1.1299999999999999</v>
      </c>
      <c r="M48">
        <v>1.05</v>
      </c>
      <c r="N48">
        <v>0.97</v>
      </c>
      <c r="O48">
        <v>0.89800000000000002</v>
      </c>
      <c r="P48">
        <v>0.82299999999999995</v>
      </c>
      <c r="Q48">
        <v>0.78400000000000003</v>
      </c>
      <c r="R48">
        <v>0.745</v>
      </c>
      <c r="S48">
        <v>0.64</v>
      </c>
      <c r="T48">
        <v>0.56499999999999995</v>
      </c>
      <c r="U48">
        <v>0.51700000000000002</v>
      </c>
      <c r="V48">
        <v>0.436</v>
      </c>
    </row>
    <row r="50" spans="2:22">
      <c r="B50" t="s">
        <v>31</v>
      </c>
    </row>
    <row r="51" spans="2:22">
      <c r="B51" t="s">
        <v>29</v>
      </c>
      <c r="C51">
        <v>1E-3</v>
      </c>
      <c r="D51">
        <v>0.01</v>
      </c>
      <c r="E51">
        <v>0.1</v>
      </c>
      <c r="F51">
        <v>1</v>
      </c>
      <c r="G51">
        <v>3</v>
      </c>
      <c r="H51">
        <v>5</v>
      </c>
      <c r="I51">
        <v>10</v>
      </c>
      <c r="J51">
        <v>20</v>
      </c>
      <c r="K51">
        <v>25</v>
      </c>
      <c r="L51">
        <v>30</v>
      </c>
      <c r="M51">
        <v>40</v>
      </c>
      <c r="N51">
        <v>50</v>
      </c>
      <c r="O51">
        <v>60</v>
      </c>
      <c r="P51">
        <v>70</v>
      </c>
      <c r="Q51">
        <v>75</v>
      </c>
      <c r="R51">
        <v>80</v>
      </c>
      <c r="S51">
        <v>90</v>
      </c>
      <c r="T51">
        <v>95</v>
      </c>
      <c r="U51">
        <v>97</v>
      </c>
      <c r="V51">
        <v>99</v>
      </c>
    </row>
    <row r="52" spans="2:22">
      <c r="B52" t="s">
        <v>21</v>
      </c>
      <c r="C52">
        <f>C47+(C48-C47)/(0.3-0.2)*(0.27-0.2)</f>
        <v>2.601</v>
      </c>
      <c r="D52">
        <f t="shared" ref="D52:V52" si="3">D47+(D48-D47)/(0.3-0.2)*(0.27-0.2)</f>
        <v>2.34</v>
      </c>
      <c r="E52">
        <f t="shared" si="3"/>
        <v>2.052</v>
      </c>
      <c r="F52">
        <f t="shared" si="3"/>
        <v>1.73</v>
      </c>
      <c r="G52">
        <f t="shared" si="3"/>
        <v>1.571</v>
      </c>
      <c r="H52">
        <f t="shared" si="3"/>
        <v>1.4830000000000001</v>
      </c>
      <c r="I52">
        <f t="shared" si="3"/>
        <v>1.3579999999999999</v>
      </c>
      <c r="J52">
        <f t="shared" si="3"/>
        <v>1.216</v>
      </c>
      <c r="K52">
        <f t="shared" si="3"/>
        <v>1.165</v>
      </c>
      <c r="L52">
        <f t="shared" si="3"/>
        <v>1.1179999999999999</v>
      </c>
      <c r="M52">
        <f t="shared" si="3"/>
        <v>1.0470000000000002</v>
      </c>
      <c r="N52">
        <f t="shared" si="3"/>
        <v>0.9748</v>
      </c>
      <c r="O52">
        <f t="shared" si="3"/>
        <v>0.91</v>
      </c>
      <c r="P52">
        <f t="shared" si="3"/>
        <v>0.84189999999999998</v>
      </c>
      <c r="Q52">
        <f t="shared" si="3"/>
        <v>0.80620000000000003</v>
      </c>
      <c r="R52">
        <f t="shared" si="3"/>
        <v>0.77049999999999996</v>
      </c>
      <c r="S52">
        <f t="shared" si="3"/>
        <v>0.67420000000000002</v>
      </c>
      <c r="T52">
        <f t="shared" si="3"/>
        <v>0.60429999999999995</v>
      </c>
      <c r="U52">
        <f t="shared" si="3"/>
        <v>0.55989999999999995</v>
      </c>
      <c r="V52">
        <f t="shared" si="3"/>
        <v>0.48339999999999994</v>
      </c>
    </row>
    <row r="53" spans="2:22">
      <c r="B53" t="s">
        <v>32</v>
      </c>
      <c r="C53" s="10">
        <f>C52*D25</f>
        <v>396.14674999999994</v>
      </c>
      <c r="D53" s="10">
        <f>D52*D25</f>
        <v>356.39499999999992</v>
      </c>
      <c r="E53" s="10">
        <f>E52*D25</f>
        <v>312.53100000000001</v>
      </c>
      <c r="F53" s="10">
        <f>F52*D25</f>
        <v>263.48861111111108</v>
      </c>
      <c r="G53" s="10">
        <f>G52*D25</f>
        <v>239.27202777777774</v>
      </c>
      <c r="H53" s="10">
        <f>H52*D25</f>
        <v>225.8691388888889</v>
      </c>
      <c r="I53" s="10">
        <f>I52*D25</f>
        <v>206.83094444444441</v>
      </c>
      <c r="J53" s="10">
        <f>J52*D25</f>
        <v>185.20355555555554</v>
      </c>
      <c r="K53" s="10">
        <f>K52*D25</f>
        <v>177.4359722222222</v>
      </c>
      <c r="L53" s="10">
        <f>L52*D25</f>
        <v>170.27761111111107</v>
      </c>
      <c r="M53" s="10">
        <f>M52*D25</f>
        <v>159.46391666666668</v>
      </c>
      <c r="N53" s="10">
        <f>N52*D25</f>
        <v>148.46745555555555</v>
      </c>
      <c r="O53" s="10">
        <f>O52*D25</f>
        <v>138.59805555555556</v>
      </c>
      <c r="P53" s="10">
        <f>P52*D25</f>
        <v>128.22604722222221</v>
      </c>
      <c r="Q53" s="10">
        <f>Q52*D25</f>
        <v>122.78873888888889</v>
      </c>
      <c r="R53" s="10">
        <f>R52*D25</f>
        <v>117.35143055555554</v>
      </c>
      <c r="S53" s="10">
        <f>S52*D25</f>
        <v>102.68440555555556</v>
      </c>
      <c r="T53" s="10">
        <f>T52*D25</f>
        <v>92.038247222222211</v>
      </c>
      <c r="U53" s="10">
        <f>U52*D25</f>
        <v>85.275880555555545</v>
      </c>
      <c r="V53" s="10">
        <f>V52*D25</f>
        <v>73.624505555555544</v>
      </c>
    </row>
    <row r="56" spans="2:22">
      <c r="B56" t="s">
        <v>33</v>
      </c>
    </row>
    <row r="57" spans="2:22" ht="15.75" thickBot="1"/>
    <row r="58" spans="2:22">
      <c r="B58" s="5" t="s">
        <v>34</v>
      </c>
      <c r="C58" s="5" t="s">
        <v>35</v>
      </c>
      <c r="D58" s="11" t="s">
        <v>0</v>
      </c>
      <c r="E58" s="13" t="s">
        <v>36</v>
      </c>
      <c r="F58" s="12" t="s">
        <v>37</v>
      </c>
      <c r="G58" s="13" t="s">
        <v>29</v>
      </c>
    </row>
    <row r="59" spans="2:22">
      <c r="B59" s="8">
        <v>1</v>
      </c>
      <c r="C59" s="5">
        <f>SUM(C4:N4)/12</f>
        <v>165.16666666666666</v>
      </c>
      <c r="D59" s="11" t="s">
        <v>1</v>
      </c>
      <c r="E59" s="16">
        <v>227.75</v>
      </c>
      <c r="F59" s="12" t="s">
        <v>11</v>
      </c>
      <c r="G59" s="14">
        <f>B59/13*100</f>
        <v>7.6923076923076925</v>
      </c>
    </row>
    <row r="60" spans="2:22">
      <c r="B60" s="8">
        <v>2</v>
      </c>
      <c r="C60" s="5">
        <f t="shared" ref="C60:C70" si="4">SUM(C5:N5)/12</f>
        <v>171.08333333333334</v>
      </c>
      <c r="D60" s="11" t="s">
        <v>2</v>
      </c>
      <c r="E60" s="16">
        <v>214.83333333333334</v>
      </c>
      <c r="F60" s="12" t="s">
        <v>9</v>
      </c>
      <c r="G60" s="14">
        <f t="shared" ref="G60:G70" si="5">B60/13*100</f>
        <v>15.384615384615385</v>
      </c>
    </row>
    <row r="61" spans="2:22">
      <c r="B61" s="8">
        <v>3</v>
      </c>
      <c r="C61" s="5">
        <f t="shared" si="4"/>
        <v>149.66666666666666</v>
      </c>
      <c r="D61" s="11" t="s">
        <v>3</v>
      </c>
      <c r="E61" s="16">
        <v>171.08333333333334</v>
      </c>
      <c r="F61" s="12" t="s">
        <v>2</v>
      </c>
      <c r="G61" s="14">
        <f t="shared" si="5"/>
        <v>23.076923076923077</v>
      </c>
    </row>
    <row r="62" spans="2:22">
      <c r="B62" s="8">
        <v>4</v>
      </c>
      <c r="C62" s="5">
        <f t="shared" si="4"/>
        <v>88.666666666666671</v>
      </c>
      <c r="D62" s="11" t="s">
        <v>4</v>
      </c>
      <c r="E62" s="16">
        <v>165.166666666667</v>
      </c>
      <c r="F62" s="12" t="s">
        <v>1</v>
      </c>
      <c r="G62" s="14">
        <f t="shared" si="5"/>
        <v>30.76923076923077</v>
      </c>
    </row>
    <row r="63" spans="2:22">
      <c r="B63" s="8">
        <v>5</v>
      </c>
      <c r="C63" s="5">
        <f t="shared" si="4"/>
        <v>122.75</v>
      </c>
      <c r="D63" s="11" t="s">
        <v>5</v>
      </c>
      <c r="E63" s="16">
        <v>157.75</v>
      </c>
      <c r="F63" s="12" t="s">
        <v>6</v>
      </c>
      <c r="G63" s="14">
        <f t="shared" si="5"/>
        <v>38.461538461538467</v>
      </c>
    </row>
    <row r="64" spans="2:22">
      <c r="B64" s="8">
        <v>6</v>
      </c>
      <c r="C64" s="5">
        <f t="shared" si="4"/>
        <v>157.75</v>
      </c>
      <c r="D64" s="11" t="s">
        <v>6</v>
      </c>
      <c r="E64" s="16">
        <v>149.66666666666666</v>
      </c>
      <c r="F64" s="12" t="s">
        <v>3</v>
      </c>
      <c r="G64" s="14">
        <f t="shared" si="5"/>
        <v>46.153846153846153</v>
      </c>
    </row>
    <row r="65" spans="2:7">
      <c r="B65" s="8">
        <v>7</v>
      </c>
      <c r="C65" s="5">
        <f t="shared" si="4"/>
        <v>146.5</v>
      </c>
      <c r="D65" s="11" t="s">
        <v>7</v>
      </c>
      <c r="E65" s="16">
        <v>148.5</v>
      </c>
      <c r="F65" s="12" t="s">
        <v>12</v>
      </c>
      <c r="G65" s="14">
        <f t="shared" si="5"/>
        <v>53.846153846153847</v>
      </c>
    </row>
    <row r="66" spans="2:7">
      <c r="B66" s="8">
        <v>8</v>
      </c>
      <c r="C66" s="5">
        <f t="shared" si="4"/>
        <v>89.75</v>
      </c>
      <c r="D66" s="11" t="s">
        <v>8</v>
      </c>
      <c r="E66" s="16">
        <v>146.5</v>
      </c>
      <c r="F66" s="12" t="s">
        <v>7</v>
      </c>
      <c r="G66" s="14">
        <f t="shared" si="5"/>
        <v>61.53846153846154</v>
      </c>
    </row>
    <row r="67" spans="2:7">
      <c r="B67" s="8">
        <v>9</v>
      </c>
      <c r="C67" s="5">
        <f t="shared" si="4"/>
        <v>214.83333333333334</v>
      </c>
      <c r="D67" s="11" t="s">
        <v>9</v>
      </c>
      <c r="E67" s="16">
        <v>145.25</v>
      </c>
      <c r="F67" s="12" t="s">
        <v>10</v>
      </c>
      <c r="G67" s="14">
        <f t="shared" si="5"/>
        <v>69.230769230769226</v>
      </c>
    </row>
    <row r="68" spans="2:7">
      <c r="B68" s="8">
        <v>10</v>
      </c>
      <c r="C68" s="5">
        <f t="shared" si="4"/>
        <v>145.25</v>
      </c>
      <c r="D68" s="11" t="s">
        <v>10</v>
      </c>
      <c r="E68" s="16">
        <v>122.75</v>
      </c>
      <c r="F68" s="12" t="s">
        <v>5</v>
      </c>
      <c r="G68" s="14">
        <f t="shared" si="5"/>
        <v>76.923076923076934</v>
      </c>
    </row>
    <row r="69" spans="2:7">
      <c r="B69" s="8">
        <v>11</v>
      </c>
      <c r="C69" s="5">
        <f t="shared" si="4"/>
        <v>227.75</v>
      </c>
      <c r="D69" s="11" t="s">
        <v>11</v>
      </c>
      <c r="E69" s="16">
        <v>89.75</v>
      </c>
      <c r="F69" s="12" t="s">
        <v>8</v>
      </c>
      <c r="G69" s="14">
        <f t="shared" si="5"/>
        <v>84.615384615384613</v>
      </c>
    </row>
    <row r="70" spans="2:7" ht="15.75" thickBot="1">
      <c r="B70" s="8">
        <v>12</v>
      </c>
      <c r="C70" s="5">
        <f t="shared" si="4"/>
        <v>148.5</v>
      </c>
      <c r="D70" s="11" t="s">
        <v>12</v>
      </c>
      <c r="E70" s="17">
        <v>88.666666666666671</v>
      </c>
      <c r="F70" s="12" t="s">
        <v>4</v>
      </c>
      <c r="G70" s="15">
        <f t="shared" si="5"/>
        <v>92.307692307692307</v>
      </c>
    </row>
    <row r="72" spans="2:7">
      <c r="B72" t="s">
        <v>38</v>
      </c>
    </row>
    <row r="74" spans="2:7">
      <c r="B74" t="s">
        <v>39</v>
      </c>
    </row>
    <row r="76" spans="2:7">
      <c r="B76" t="s">
        <v>40</v>
      </c>
      <c r="C76" t="s">
        <v>41</v>
      </c>
      <c r="D76">
        <f>J37/SQRT(12)*100</f>
        <v>7.8960423516652236</v>
      </c>
      <c r="E76" t="s">
        <v>42</v>
      </c>
    </row>
    <row r="79" spans="2:7">
      <c r="B79" t="s">
        <v>30</v>
      </c>
      <c r="C79" t="s">
        <v>43</v>
      </c>
      <c r="D79">
        <f>SQRT((1+J37*J37)/2/12)*100</f>
        <v>21.162240171501505</v>
      </c>
      <c r="E79" t="s">
        <v>42</v>
      </c>
    </row>
    <row r="82" spans="2:5">
      <c r="B82" t="s">
        <v>44</v>
      </c>
      <c r="C82" t="s">
        <v>45</v>
      </c>
      <c r="D82">
        <f>1/C42*SQRT(6/12*(1+6*J37*J37+5*J37*J37*J37*J37))*100</f>
        <v>157.08291761635874</v>
      </c>
      <c r="E82" t="s">
        <v>42</v>
      </c>
    </row>
    <row r="118" spans="4:6">
      <c r="D118" t="s">
        <v>46</v>
      </c>
    </row>
    <row r="119" spans="4:6">
      <c r="D119" t="s">
        <v>47</v>
      </c>
      <c r="E119" t="s">
        <v>49</v>
      </c>
      <c r="F119" s="10">
        <f>N53</f>
        <v>148.46745555555555</v>
      </c>
    </row>
    <row r="120" spans="4:6">
      <c r="D120" t="s">
        <v>48</v>
      </c>
      <c r="E120" t="s">
        <v>49</v>
      </c>
      <c r="F120" s="10">
        <f>S53</f>
        <v>102.68440555555556</v>
      </c>
    </row>
  </sheetData>
  <sortState ref="E59:F70">
    <sortCondition descending="1" ref="E59:E7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2009-02-09T16:58:09Z</dcterms:created>
  <dcterms:modified xsi:type="dcterms:W3CDTF">2009-03-29T17:29:37Z</dcterms:modified>
</cp:coreProperties>
</file>